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815" windowHeight="4815" activeTab="0"/>
  </bookViews>
  <sheets>
    <sheet name="Затраты 2012" sheetId="1" r:id="rId1"/>
    <sheet name="Лист1" sheetId="2" r:id="rId2"/>
    <sheet name="Лист2" sheetId="3" r:id="rId3"/>
    <sheet name="Лист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'Затраты 2012'!$A$1:$E$96</definedName>
  </definedNames>
  <calcPr fullCalcOnLoad="1"/>
</workbook>
</file>

<file path=xl/comments1.xml><?xml version="1.0" encoding="utf-8"?>
<comments xmlns="http://schemas.openxmlformats.org/spreadsheetml/2006/main">
  <authors>
    <author>eik</author>
  </authors>
  <commentList>
    <comment ref="B40" authorId="0">
      <text>
        <r>
          <rPr>
            <sz val="10"/>
            <rFont val="Tahoma"/>
            <family val="2"/>
          </rPr>
          <t xml:space="preserve">заполняются в отчетах о фактических затратах
</t>
        </r>
      </text>
    </comment>
    <comment ref="B85" authorId="0">
      <text>
        <r>
          <rPr>
            <sz val="10"/>
            <rFont val="Tahoma"/>
            <family val="2"/>
          </rPr>
          <t>заполняются в отчетах о фактических затратах</t>
        </r>
      </text>
    </comment>
    <comment ref="E35" authorId="0">
      <text>
        <r>
          <rPr>
            <b/>
            <sz val="10"/>
            <rFont val="Tahoma"/>
            <family val="0"/>
          </rPr>
          <t>eik:</t>
        </r>
        <r>
          <rPr>
            <sz val="10"/>
            <rFont val="Tahoma"/>
            <family val="0"/>
          </rPr>
          <t xml:space="preserve">
1 031 971,17-с/ст-сть по СТК за 9 мес
</t>
        </r>
      </text>
    </comment>
  </commentList>
</comments>
</file>

<file path=xl/sharedStrings.xml><?xml version="1.0" encoding="utf-8"?>
<sst xmlns="http://schemas.openxmlformats.org/spreadsheetml/2006/main" count="223" uniqueCount="156">
  <si>
    <t>пр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</si>
  <si>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</si>
  <si>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</si>
  <si>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</si>
  <si>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</si>
  <si>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</si>
  <si>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 xml:space="preserve">Наименование </t>
  </si>
  <si>
    <t>Показатель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</si>
  <si>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</si>
  <si>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</si>
  <si>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</si>
  <si>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</si>
  <si>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</si>
  <si>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</si>
  <si>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</si>
  <si>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 xml:space="preserve"> прочие прямые расходы</t>
  </si>
  <si>
    <t>Расходы на топливо, всего</t>
  </si>
  <si>
    <t>Расходы на приобретение холодной воды, используемой в технологическом процессе</t>
  </si>
  <si>
    <t>Цена (тариф) 1м3</t>
  </si>
  <si>
    <t>Объем израсходованной воды</t>
  </si>
  <si>
    <t>Расходы на химреагенты, используемые в технологическом процессе</t>
  </si>
  <si>
    <t>Расходы на оплату труда</t>
  </si>
  <si>
    <t>Численность персонала</t>
  </si>
  <si>
    <t>Среднемесячная заработная плата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</si>
  <si>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</si>
  <si>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</si>
  <si>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ремонт основных производственных средств</t>
  </si>
  <si>
    <t>Расходы на капитальный ремонт основных производственных средств</t>
  </si>
  <si>
    <t>Расходы на текущий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</si>
  <si>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</si>
  <si>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электрическую энергию (мощность), потребляемую оборудованием, используемом в технологическом процессе</t>
  </si>
  <si>
    <t>Средневзвешенная стоимость 1 кВт*час</t>
  </si>
  <si>
    <t>Объем приобретенной электрической энергии</t>
  </si>
  <si>
    <t>Расходы на аренду имущества, используемого в технологическом процессе</t>
  </si>
  <si>
    <t>Расходы на покупаемую тепловую энергию (мощность)</t>
  </si>
  <si>
    <t>Цена (тариф)</t>
  </si>
  <si>
    <t>Объем покупной энергии</t>
  </si>
  <si>
    <t>Другие затраты, относимые на себестоимость</t>
  </si>
  <si>
    <t>№ п/п</t>
  </si>
  <si>
    <t>производство и передача тепловой  энергии</t>
  </si>
  <si>
    <t>Муниципальное унитарное предприятие «Екатеринбургэнерго»</t>
  </si>
  <si>
    <t>620027, г.Екатеринбург, ул.Я.Свердлова, 34а</t>
  </si>
  <si>
    <t>2012 год</t>
  </si>
  <si>
    <t xml:space="preserve"> 3.1</t>
  </si>
  <si>
    <t xml:space="preserve"> 3.2</t>
  </si>
  <si>
    <t>Наименование показателя</t>
  </si>
  <si>
    <t>Значение</t>
  </si>
  <si>
    <t>Ед.изм.</t>
  </si>
  <si>
    <t>тыс.руб.</t>
  </si>
  <si>
    <r>
      <t>руб./м</t>
    </r>
    <r>
      <rPr>
        <sz val="10"/>
        <color indexed="8"/>
        <rFont val="Times New Roman"/>
        <family val="1"/>
      </rPr>
      <t>³</t>
    </r>
  </si>
  <si>
    <r>
      <t>м</t>
    </r>
    <r>
      <rPr>
        <sz val="10"/>
        <color indexed="8"/>
        <rFont val="Times New Roman"/>
        <family val="1"/>
      </rPr>
      <t>³</t>
    </r>
  </si>
  <si>
    <t xml:space="preserve"> 5.1</t>
  </si>
  <si>
    <t xml:space="preserve"> 5.2</t>
  </si>
  <si>
    <t>чел.</t>
  </si>
  <si>
    <t>руб.</t>
  </si>
  <si>
    <t xml:space="preserve"> 8.1</t>
  </si>
  <si>
    <t xml:space="preserve"> 8.2</t>
  </si>
  <si>
    <t xml:space="preserve"> 10.1</t>
  </si>
  <si>
    <t xml:space="preserve"> 10.2</t>
  </si>
  <si>
    <t xml:space="preserve"> 11.1</t>
  </si>
  <si>
    <t xml:space="preserve"> 12.1</t>
  </si>
  <si>
    <t xml:space="preserve"> 14.1</t>
  </si>
  <si>
    <t xml:space="preserve"> 14.2</t>
  </si>
  <si>
    <t xml:space="preserve"> 17.1</t>
  </si>
  <si>
    <t xml:space="preserve"> 17.1.1</t>
  </si>
  <si>
    <t xml:space="preserve"> 23.1</t>
  </si>
  <si>
    <t xml:space="preserve"> 23.2</t>
  </si>
  <si>
    <t xml:space="preserve">Удельный расход холодной воды на единицу тепловой энергии, отпускаемой в тепловую сеть </t>
  </si>
  <si>
    <t>м3/ Гкал</t>
  </si>
  <si>
    <t xml:space="preserve">Удельный расход электрической энергии на передачу тепловой энергии </t>
  </si>
  <si>
    <t>кВт.ч /Гкал</t>
  </si>
  <si>
    <t xml:space="preserve">Удельный расход электрической энергии на выработку тепловой энергии </t>
  </si>
  <si>
    <t>кВт.ч/Гкал</t>
  </si>
  <si>
    <t xml:space="preserve">Удельный расход условного топлива на единицу тепловой энергии, отпускаемой в тепловую сеть </t>
  </si>
  <si>
    <t>кг. у. т. /Гкал</t>
  </si>
  <si>
    <t xml:space="preserve">Среднесписочная численность основного производственного персонала </t>
  </si>
  <si>
    <t>шт</t>
  </si>
  <si>
    <t>км</t>
  </si>
  <si>
    <t>%</t>
  </si>
  <si>
    <t xml:space="preserve">Технологические потери тепловой энергии при передаче по тепловым сетям </t>
  </si>
  <si>
    <t xml:space="preserve">Протяженность магистральных тепловых сетей (в однотрубном исчислении) </t>
  </si>
  <si>
    <t xml:space="preserve">Протяженность распределительных тепловых сетей (в однотрубном исчислении) </t>
  </si>
  <si>
    <t xml:space="preserve">Количество теплоэлектростанций </t>
  </si>
  <si>
    <t xml:space="preserve">Количество тепловых станций и котельных </t>
  </si>
  <si>
    <t>Количество тепловых пунктов</t>
  </si>
  <si>
    <t>тыс. Гкал</t>
  </si>
  <si>
    <t>Объем покупаемой тепловой энергии</t>
  </si>
  <si>
    <t xml:space="preserve">Объем вырабатываемой тепловой энергии </t>
  </si>
  <si>
    <t xml:space="preserve">Присоединенная нагрузка </t>
  </si>
  <si>
    <t>Гкал/ч</t>
  </si>
  <si>
    <t>Установленная тепловая мощность</t>
  </si>
  <si>
    <t xml:space="preserve">Выручка </t>
  </si>
  <si>
    <t>Чистая прибыль</t>
  </si>
  <si>
    <t xml:space="preserve">в т.ч. 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</t>
  </si>
  <si>
    <t xml:space="preserve">Валовая прибыль от продажи товаров и услуг по регулируемому виду деятельности </t>
  </si>
  <si>
    <t xml:space="preserve">Себестоимость производимых товаров (оказываемых услуг) по регулируемому виду деятельности </t>
  </si>
  <si>
    <t>тыс.кВт*час</t>
  </si>
  <si>
    <t>руб./кВт*час</t>
  </si>
  <si>
    <t>Общепроизводственные (цеховые) расходы</t>
  </si>
  <si>
    <t>в т.ч.       расходы на оплату труда и отчисления на социальные нужды</t>
  </si>
  <si>
    <t>Общехозяйственные (управленческие расходы)</t>
  </si>
  <si>
    <t>руб./Гкал</t>
  </si>
  <si>
    <t xml:space="preserve"> 3.3</t>
  </si>
  <si>
    <t xml:space="preserve"> 3.4</t>
  </si>
  <si>
    <t xml:space="preserve"> 3.5</t>
  </si>
  <si>
    <t xml:space="preserve"> 3.5.1</t>
  </si>
  <si>
    <t xml:space="preserve"> 3.5.2</t>
  </si>
  <si>
    <t xml:space="preserve"> 3.6</t>
  </si>
  <si>
    <t xml:space="preserve"> 3.7</t>
  </si>
  <si>
    <t xml:space="preserve"> 3.8</t>
  </si>
  <si>
    <t xml:space="preserve"> 3.9</t>
  </si>
  <si>
    <t xml:space="preserve">  3.8.1</t>
  </si>
  <si>
    <t xml:space="preserve"> 3.9.1</t>
  </si>
  <si>
    <t xml:space="preserve"> 3.10</t>
  </si>
  <si>
    <t xml:space="preserve"> 3.11</t>
  </si>
  <si>
    <t xml:space="preserve"> 3.12</t>
  </si>
  <si>
    <t>поставка горячей воды</t>
  </si>
  <si>
    <t xml:space="preserve">Вид деятельности организации </t>
  </si>
  <si>
    <t>Вид деятельности организации</t>
  </si>
  <si>
    <t>Информация об  основных показателях финансово-хозяйственной деятельности  организации в сфере горячего водоснабжения</t>
  </si>
  <si>
    <t>Информация об основных показателях финансово-хозяйственной деятельности организации в сфере теплоснабжения и сфере казания услуг по передаче тепловой энергии</t>
  </si>
  <si>
    <t>Выручка</t>
  </si>
  <si>
    <t xml:space="preserve">Себестоимость производимых товаров (оказываемых услуг)  </t>
  </si>
  <si>
    <t>в т.ч.    расходы на покупаемую тепловую энергию (мощность), используемую для горячего водоснабжения</t>
  </si>
  <si>
    <t>средневзвешенная стоимость )</t>
  </si>
  <si>
    <t>руб./кВт•ч</t>
  </si>
  <si>
    <t xml:space="preserve">объем приобретения  </t>
  </si>
  <si>
    <t>кВт•ч</t>
  </si>
  <si>
    <t>общественные (цеховые) расходы</t>
  </si>
  <si>
    <t xml:space="preserve">в т.ч.              расходы на оплату труда и отчисления на социальные нужды </t>
  </si>
  <si>
    <t>общехозяйственные (управленческие) расходы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</si>
  <si>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Times New Roman"/>
        <family val="1"/>
      </rPr>
      <t>³</t>
    </r>
  </si>
  <si>
    <t xml:space="preserve">Валовая прибыль  от продажи товаров и услуг </t>
  </si>
  <si>
    <t xml:space="preserve">Объем покупаемой  холодной воды , используемой для горячего водоснабжения </t>
  </si>
  <si>
    <t>тыс. м3</t>
  </si>
  <si>
    <t xml:space="preserve">Объем холодной воды, получаемой с применением собственных источников водозабора (скважин) и используемой для горячего водоснабжения </t>
  </si>
  <si>
    <t>тыс.м3</t>
  </si>
  <si>
    <t xml:space="preserve">Объем покупаемой тепловой энергии (мощности), используемой для горячего водоснабжения </t>
  </si>
  <si>
    <t>тыс. Гкал (Гкал/ч)</t>
  </si>
  <si>
    <t xml:space="preserve">Объем тепловой энергии, производимой с применением собственных источников и используемой для горячего водоснабжения </t>
  </si>
  <si>
    <t>Объем отпущенной потребителям тепловой энергии</t>
  </si>
  <si>
    <t>Потери воды в сетях</t>
  </si>
  <si>
    <t xml:space="preserve">Удельный расход электрической энергии на подачу воды в сеть </t>
  </si>
  <si>
    <t xml:space="preserve">Протяженность водопроводных сетей (в однотрубном исчислении) </t>
  </si>
  <si>
    <t>тыс. кВт•ч/ тыс. м3</t>
  </si>
  <si>
    <t>Объем тепловой энергии, отпускаемой потребителям</t>
  </si>
  <si>
    <t xml:space="preserve">в т.ч.                   по приборам учета </t>
  </si>
  <si>
    <t xml:space="preserve">по нормативам потребления </t>
  </si>
  <si>
    <t xml:space="preserve">в т.ч.   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</t>
  </si>
  <si>
    <t>Изменение стоимости основных фондов (тыс.руб.), в том числе:</t>
  </si>
  <si>
    <t>За счет ввода (вывода) их из эксплуатации (тыс.руб.)</t>
  </si>
  <si>
    <t>Сведения об источнике публикации годовой бухгалтерской отчетности, включая бухгалтерский баланс и приложения к нему</t>
  </si>
  <si>
    <t xml:space="preserve">Изменение стоимости основных фондов </t>
  </si>
  <si>
    <t>в т.ч.   за счет ввода (вывода) их из эксплуатации</t>
  </si>
  <si>
    <r>
      <t>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</rPr>
      <t>⁴</t>
    </r>
  </si>
  <si>
    <t>www.ekatenergo.ur.ru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</si>
</sst>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 ;[Red]\-#,##0.00\ "/>
    <numFmt numFmtId="171" formatCode="0.0%"/>
    <numFmt numFmtId="172" formatCode="#,##0.0_ ;[Red]\-#,##0.0\ "/>
    <numFmt numFmtId="173" formatCode="#,##0_ ;[Red]\-#,##0\ "/>
  </numFmts>
  <fonts count="57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7" fillId="0" borderId="10" xfId="0" applyFont="1" applyBorder="1" applyAlignment="1">
      <alignment horizontal="left" wrapText="1"/>
    </xf>
    <xf numFmtId="0" fontId="48" fillId="0" borderId="11" xfId="52" applyFont="1" applyFill="1" applyBorder="1" applyAlignment="1">
      <alignment horizontal="left" wrapText="1"/>
      <protection/>
    </xf>
    <xf numFmtId="0" fontId="47" fillId="33" borderId="0" xfId="52" applyFont="1" applyFill="1">
      <alignment/>
      <protection/>
    </xf>
    <xf numFmtId="0" fontId="37" fillId="33" borderId="11" xfId="52" applyFont="1" applyFill="1" applyBorder="1" applyAlignment="1">
      <alignment horizontal="center"/>
      <protection/>
    </xf>
    <xf numFmtId="0" fontId="37" fillId="33" borderId="12" xfId="52" applyFont="1" applyFill="1" applyBorder="1" applyAlignment="1">
      <alignment horizontal="center" vertical="top"/>
      <protection/>
    </xf>
    <xf numFmtId="170" fontId="37" fillId="33" borderId="13" xfId="52" applyNumberFormat="1" applyFont="1" applyFill="1" applyBorder="1" applyAlignment="1">
      <alignment horizontal="center" vertical="top"/>
      <protection/>
    </xf>
    <xf numFmtId="0" fontId="37" fillId="33" borderId="0" xfId="52" applyFont="1" applyFill="1" applyAlignment="1">
      <alignment horizontal="center"/>
      <protection/>
    </xf>
    <xf numFmtId="0" fontId="47" fillId="33" borderId="11" xfId="52" applyFont="1" applyFill="1" applyBorder="1" applyAlignment="1">
      <alignment horizontal="left"/>
      <protection/>
    </xf>
    <xf numFmtId="0" fontId="47" fillId="33" borderId="10" xfId="0" applyFont="1" applyFill="1" applyBorder="1" applyAlignment="1">
      <alignment horizontal="left" wrapText="1"/>
    </xf>
    <xf numFmtId="170" fontId="49" fillId="33" borderId="11" xfId="0" applyNumberFormat="1" applyFont="1" applyFill="1" applyBorder="1" applyAlignment="1">
      <alignment horizontal="left" wrapText="1"/>
    </xf>
    <xf numFmtId="0" fontId="47" fillId="33" borderId="0" xfId="52" applyFont="1" applyFill="1" applyAlignment="1">
      <alignment horizontal="left"/>
      <protection/>
    </xf>
    <xf numFmtId="170" fontId="47" fillId="33" borderId="11" xfId="0" applyNumberFormat="1" applyFont="1" applyFill="1" applyBorder="1" applyAlignment="1">
      <alignment horizontal="left" wrapText="1"/>
    </xf>
    <xf numFmtId="0" fontId="50" fillId="33" borderId="11" xfId="52" applyFont="1" applyFill="1" applyBorder="1" applyAlignment="1">
      <alignment horizontal="right"/>
      <protection/>
    </xf>
    <xf numFmtId="0" fontId="50" fillId="33" borderId="10" xfId="0" applyFont="1" applyFill="1" applyBorder="1" applyAlignment="1">
      <alignment horizontal="right" wrapText="1"/>
    </xf>
    <xf numFmtId="170" fontId="50" fillId="33" borderId="11" xfId="0" applyNumberFormat="1" applyFont="1" applyFill="1" applyBorder="1" applyAlignment="1">
      <alignment horizontal="right" wrapText="1"/>
    </xf>
    <xf numFmtId="0" fontId="50" fillId="33" borderId="0" xfId="52" applyFont="1" applyFill="1" applyAlignment="1">
      <alignment horizontal="right"/>
      <protection/>
    </xf>
    <xf numFmtId="43" fontId="47" fillId="33" borderId="11" xfId="59" applyFont="1" applyFill="1" applyBorder="1" applyAlignment="1">
      <alignment horizontal="left" wrapText="1"/>
    </xf>
    <xf numFmtId="170" fontId="47" fillId="33" borderId="0" xfId="52" applyNumberFormat="1" applyFont="1" applyFill="1" applyAlignment="1">
      <alignment horizontal="left"/>
      <protection/>
    </xf>
    <xf numFmtId="170" fontId="47" fillId="33" borderId="11" xfId="52" applyNumberFormat="1" applyFont="1" applyFill="1" applyBorder="1" applyAlignment="1">
      <alignment horizontal="left"/>
      <protection/>
    </xf>
    <xf numFmtId="0" fontId="51" fillId="33" borderId="0" xfId="52" applyFont="1" applyFill="1" applyAlignment="1">
      <alignment/>
      <protection/>
    </xf>
    <xf numFmtId="0" fontId="52" fillId="33" borderId="11" xfId="52" applyFont="1" applyFill="1" applyBorder="1" applyAlignment="1">
      <alignment horizontal="center" vertical="center"/>
      <protection/>
    </xf>
    <xf numFmtId="0" fontId="37" fillId="33" borderId="11" xfId="52" applyFont="1" applyFill="1" applyBorder="1" applyAlignment="1">
      <alignment horizontal="center" vertical="top"/>
      <protection/>
    </xf>
    <xf numFmtId="170" fontId="3" fillId="33" borderId="11" xfId="52" applyNumberFormat="1" applyFont="1" applyFill="1" applyBorder="1" applyAlignment="1">
      <alignment horizontal="center" vertical="center"/>
      <protection/>
    </xf>
    <xf numFmtId="0" fontId="52" fillId="33" borderId="0" xfId="52" applyFont="1" applyFill="1" applyAlignment="1">
      <alignment horizontal="center" vertical="center"/>
      <protection/>
    </xf>
    <xf numFmtId="0" fontId="47" fillId="33" borderId="11" xfId="52" applyFont="1" applyFill="1" applyBorder="1" applyAlignment="1">
      <alignment horizontal="left" vertical="top" wrapText="1"/>
      <protection/>
    </xf>
    <xf numFmtId="170" fontId="53" fillId="33" borderId="11" xfId="52" applyNumberFormat="1" applyFont="1" applyFill="1" applyBorder="1" applyAlignment="1">
      <alignment horizontal="left" vertical="center" wrapText="1"/>
      <protection/>
    </xf>
    <xf numFmtId="0" fontId="47" fillId="33" borderId="11" xfId="52" applyFont="1" applyFill="1" applyBorder="1" applyAlignment="1">
      <alignment horizontal="left" wrapText="1"/>
      <protection/>
    </xf>
    <xf numFmtId="0" fontId="48" fillId="33" borderId="11" xfId="52" applyFont="1" applyFill="1" applyBorder="1" applyAlignment="1">
      <alignment horizontal="center"/>
      <protection/>
    </xf>
    <xf numFmtId="0" fontId="48" fillId="33" borderId="11" xfId="52" applyFont="1" applyFill="1" applyBorder="1" applyAlignment="1">
      <alignment horizontal="left" wrapText="1"/>
      <protection/>
    </xf>
    <xf numFmtId="170" fontId="48" fillId="33" borderId="11" xfId="52" applyNumberFormat="1" applyFont="1" applyFill="1" applyBorder="1" applyAlignment="1">
      <alignment horizontal="left"/>
      <protection/>
    </xf>
    <xf numFmtId="0" fontId="48" fillId="33" borderId="0" xfId="52" applyFont="1" applyFill="1" applyAlignment="1">
      <alignment horizontal="left"/>
      <protection/>
    </xf>
    <xf numFmtId="43" fontId="48" fillId="33" borderId="11" xfId="59" applyFont="1" applyFill="1" applyBorder="1" applyAlignment="1">
      <alignment horizontal="left"/>
    </xf>
    <xf numFmtId="0" fontId="54" fillId="33" borderId="11" xfId="52" applyFont="1" applyFill="1" applyBorder="1" applyAlignment="1">
      <alignment horizontal="right"/>
      <protection/>
    </xf>
    <xf numFmtId="0" fontId="54" fillId="33" borderId="11" xfId="52" applyFont="1" applyFill="1" applyBorder="1" applyAlignment="1">
      <alignment horizontal="right" wrapText="1"/>
      <protection/>
    </xf>
    <xf numFmtId="43" fontId="54" fillId="33" borderId="11" xfId="59" applyFont="1" applyFill="1" applyBorder="1" applyAlignment="1">
      <alignment horizontal="left"/>
    </xf>
    <xf numFmtId="0" fontId="54" fillId="33" borderId="0" xfId="52" applyFont="1" applyFill="1" applyAlignment="1">
      <alignment horizontal="right"/>
      <protection/>
    </xf>
    <xf numFmtId="43" fontId="47" fillId="33" borderId="11" xfId="59" applyFont="1" applyFill="1" applyBorder="1" applyAlignment="1">
      <alignment horizontal="left"/>
    </xf>
    <xf numFmtId="0" fontId="47" fillId="33" borderId="0" xfId="52" applyFont="1" applyFill="1" applyAlignment="1">
      <alignment vertical="top"/>
      <protection/>
    </xf>
    <xf numFmtId="170" fontId="47" fillId="33" borderId="0" xfId="52" applyNumberFormat="1" applyFont="1" applyFill="1">
      <alignment/>
      <protection/>
    </xf>
    <xf numFmtId="0" fontId="47" fillId="33" borderId="14" xfId="52" applyFont="1" applyFill="1" applyBorder="1" applyAlignment="1">
      <alignment horizontal="left"/>
      <protection/>
    </xf>
    <xf numFmtId="173" fontId="47" fillId="33" borderId="11" xfId="0" applyNumberFormat="1" applyFont="1" applyFill="1" applyBorder="1" applyAlignment="1">
      <alignment horizontal="left" wrapText="1"/>
    </xf>
    <xf numFmtId="10" fontId="50" fillId="33" borderId="11" xfId="56" applyNumberFormat="1" applyFont="1" applyFill="1" applyBorder="1" applyAlignment="1">
      <alignment horizontal="left" wrapText="1"/>
    </xf>
    <xf numFmtId="0" fontId="50" fillId="33" borderId="10" xfId="0" applyFont="1" applyFill="1" applyBorder="1" applyAlignment="1">
      <alignment horizontal="right" wrapText="1"/>
    </xf>
    <xf numFmtId="0" fontId="50" fillId="33" borderId="14" xfId="52" applyFont="1" applyFill="1" applyBorder="1" applyAlignment="1">
      <alignment horizontal="right"/>
      <protection/>
    </xf>
    <xf numFmtId="173" fontId="50" fillId="33" borderId="11" xfId="0" applyNumberFormat="1" applyFont="1" applyFill="1" applyBorder="1" applyAlignment="1">
      <alignment horizontal="right" wrapText="1"/>
    </xf>
    <xf numFmtId="0" fontId="41" fillId="0" borderId="0" xfId="52">
      <alignment/>
      <protection/>
    </xf>
    <xf numFmtId="0" fontId="55" fillId="33" borderId="15" xfId="52" applyFont="1" applyFill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horizontal="justify" vertical="top" wrapText="1"/>
    </xf>
    <xf numFmtId="0" fontId="47" fillId="33" borderId="14" xfId="0" applyFont="1" applyFill="1" applyBorder="1" applyAlignment="1">
      <alignment vertical="top" wrapText="1"/>
    </xf>
    <xf numFmtId="0" fontId="47" fillId="33" borderId="15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horizontal="justify" vertical="top" wrapText="1"/>
    </xf>
    <xf numFmtId="0" fontId="47" fillId="33" borderId="15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 wrapText="1"/>
    </xf>
    <xf numFmtId="0" fontId="37" fillId="33" borderId="14" xfId="52" applyFont="1" applyFill="1" applyBorder="1" applyAlignment="1">
      <alignment horizontal="center" vertical="top"/>
      <protection/>
    </xf>
    <xf numFmtId="0" fontId="37" fillId="33" borderId="10" xfId="52" applyFont="1" applyFill="1" applyBorder="1" applyAlignment="1">
      <alignment horizontal="center" vertical="top"/>
      <protection/>
    </xf>
    <xf numFmtId="0" fontId="47" fillId="0" borderId="11" xfId="0" applyFont="1" applyBorder="1" applyAlignment="1">
      <alignment horizontal="justify" vertical="top" wrapText="1"/>
    </xf>
    <xf numFmtId="0" fontId="50" fillId="0" borderId="11" xfId="0" applyFont="1" applyBorder="1" applyAlignment="1">
      <alignment horizontal="right" vertical="top" wrapText="1"/>
    </xf>
    <xf numFmtId="0" fontId="47" fillId="33" borderId="14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0" fontId="50" fillId="33" borderId="14" xfId="0" applyFont="1" applyFill="1" applyBorder="1" applyAlignment="1">
      <alignment horizontal="right" wrapText="1"/>
    </xf>
    <xf numFmtId="0" fontId="50" fillId="33" borderId="10" xfId="0" applyFont="1" applyFill="1" applyBorder="1" applyAlignment="1">
      <alignment horizontal="right" wrapText="1"/>
    </xf>
    <xf numFmtId="0" fontId="47" fillId="33" borderId="11" xfId="0" applyFont="1" applyFill="1" applyBorder="1" applyAlignment="1">
      <alignment horizontal="left" wrapText="1"/>
    </xf>
    <xf numFmtId="0" fontId="54" fillId="33" borderId="14" xfId="52" applyFont="1" applyFill="1" applyBorder="1" applyAlignment="1">
      <alignment horizontal="right" wrapText="1"/>
      <protection/>
    </xf>
    <xf numFmtId="0" fontId="54" fillId="33" borderId="10" xfId="52" applyFont="1" applyFill="1" applyBorder="1" applyAlignment="1">
      <alignment horizontal="right" wrapText="1"/>
      <protection/>
    </xf>
    <xf numFmtId="0" fontId="48" fillId="33" borderId="14" xfId="52" applyFont="1" applyFill="1" applyBorder="1" applyAlignment="1">
      <alignment horizontal="left" wrapText="1" indent="5"/>
      <protection/>
    </xf>
    <xf numFmtId="0" fontId="48" fillId="33" borderId="10" xfId="52" applyFont="1" applyFill="1" applyBorder="1" applyAlignment="1">
      <alignment horizontal="left" wrapText="1" indent="5"/>
      <protection/>
    </xf>
    <xf numFmtId="0" fontId="51" fillId="33" borderId="15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/>
      <protection/>
    </xf>
    <xf numFmtId="0" fontId="47" fillId="33" borderId="14" xfId="52" applyFont="1" applyFill="1" applyBorder="1" applyAlignment="1">
      <alignment horizontal="left" vertical="top" wrapText="1"/>
      <protection/>
    </xf>
    <xf numFmtId="0" fontId="47" fillId="33" borderId="10" xfId="52" applyFont="1" applyFill="1" applyBorder="1" applyAlignment="1">
      <alignment horizontal="left" vertical="top" wrapText="1"/>
      <protection/>
    </xf>
    <xf numFmtId="0" fontId="47" fillId="33" borderId="14" xfId="52" applyFont="1" applyFill="1" applyBorder="1" applyAlignment="1">
      <alignment horizontal="left" wrapText="1"/>
      <protection/>
    </xf>
    <xf numFmtId="0" fontId="47" fillId="33" borderId="10" xfId="52" applyFont="1" applyFill="1" applyBorder="1" applyAlignment="1">
      <alignment horizontal="left" wrapText="1"/>
      <protection/>
    </xf>
    <xf numFmtId="0" fontId="48" fillId="33" borderId="14" xfId="52" applyFont="1" applyFill="1" applyBorder="1" applyAlignment="1">
      <alignment horizontal="left" wrapText="1"/>
      <protection/>
    </xf>
    <xf numFmtId="0" fontId="48" fillId="33" borderId="10" xfId="52" applyFont="1" applyFill="1" applyBorder="1" applyAlignment="1">
      <alignment horizontal="left" wrapText="1"/>
      <protection/>
    </xf>
    <xf numFmtId="0" fontId="47" fillId="0" borderId="14" xfId="52" applyFont="1" applyFill="1" applyBorder="1" applyAlignment="1">
      <alignment horizontal="left" wrapText="1"/>
      <protection/>
    </xf>
    <xf numFmtId="0" fontId="47" fillId="0" borderId="10" xfId="52" applyFont="1" applyFill="1" applyBorder="1" applyAlignment="1">
      <alignment horizontal="left" wrapText="1"/>
      <protection/>
    </xf>
    <xf numFmtId="0" fontId="48" fillId="0" borderId="14" xfId="52" applyFont="1" applyFill="1" applyBorder="1" applyAlignment="1">
      <alignment horizontal="left" wrapText="1" indent="5"/>
      <protection/>
    </xf>
    <xf numFmtId="0" fontId="48" fillId="0" borderId="10" xfId="52" applyFont="1" applyFill="1" applyBorder="1" applyAlignment="1">
      <alignment horizontal="left" wrapText="1" indent="5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&#1069;&#1054;\operdata\2011%20&#1075;&#1086;&#1076;\&#1040;&#1085;&#1072;&#1083;&#1080;&#1079;%20&#1087;&#1086;%20&#1089;&#1090;&#1072;&#1090;&#1100;&#1103;&#1084;%202011\&#1048;&#1089;&#1087;&#1086;&#1083;&#1085;&#1077;&#1085;&#1080;&#1077;%20&#1089;&#1084;&#1077;&#1090;&#1099;,%20&#1041;&#1044;&#1056;%202011\&#1048;&#1089;&#1087;&#1086;&#1083;&#1085;&#1077;&#1085;&#1080;&#1077;%20&#1089;&#1084;&#1077;&#1090;&#1099;%20&#1087;&#1086;%20&#1074;&#1089;&#1077;&#1084;%20&#1074;&#1080;&#1076;&#1072;&#1084;%20&#1076;&#1077;&#1103;&#1090;-&#1089;&#109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&#1069;&#1054;\operdata\2011%20&#1075;&#1086;&#1076;\&#1040;&#1085;&#1072;&#1083;&#1080;&#1079;%20&#1087;&#1086;%20&#1089;&#1090;&#1072;&#1090;&#1100;&#1103;&#1084;%202011\&#1048;&#1089;&#1087;&#1086;&#1083;&#1085;&#1077;&#1085;&#1080;&#1077;%20&#1089;&#1084;&#1077;&#1090;&#1099;,%20&#1041;&#1044;&#1056;%202011\&#1048;&#1089;&#1087;&#1086;&#1083;&#1085;&#1077;&#1085;&#1080;&#1077;%20&#1089;&#1084;&#1077;&#1090;&#1099;%202011%20&#1057;&#1058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VD\old\&#1090;&#1072;&#1088;\&#1090;&#1072;&#1088;&#1080;&#1092;%202013\&#1057;&#1058;&#1050;\&#1090;&#1072;&#1088;&#1080;&#1092;%20&#1057;&#1058;&#1050;%20&#1085;&#1072;%202013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VD\old\&#1090;&#1072;&#1088;\&#1090;&#1072;&#1088;&#1080;&#1092;%202013\&#1082;&#1086;&#1090;&#1077;&#1083;&#1100;&#1085;&#1099;&#1077;\&#1090;&#1072;&#1088;&#1080;&#1092;%20&#1082;&#1086;&#1090;&#1077;&#1083;&#1100;&#1085;&#1099;&#1093;%20(&#1074;%20&#1087;&#1072;&#1088;&#1077;)%20&#1085;&#1072;%202013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VD\old\&#1090;&#1072;&#1088;\&#1090;&#1072;&#1088;&#1080;&#1092;%202013\&#1082;&#1086;&#1090;&#1077;&#1083;&#1100;&#1085;&#1099;&#1077;\&#1090;&#1072;&#1088;&#1080;&#1092;%20&#1082;&#1086;&#1090;&#1077;&#1083;&#1100;&#1085;&#1099;&#1093;%20&#1085;&#1072;%202013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в."/>
      <sheetName val="9 мес.СТК"/>
      <sheetName val="9 мес.ТС"/>
      <sheetName val="год"/>
      <sheetName val="прибыли-убытки"/>
      <sheetName val="Лист3"/>
    </sheetNames>
    <sheetDataSet>
      <sheetData sheetId="0">
        <row r="81">
          <cell r="D81">
            <v>301188.24598999997</v>
          </cell>
          <cell r="E81">
            <v>220005.93118</v>
          </cell>
          <cell r="F81">
            <v>44444.996920000005</v>
          </cell>
          <cell r="G81">
            <v>319560.66166</v>
          </cell>
          <cell r="H81">
            <v>83286.59928</v>
          </cell>
          <cell r="I81">
            <v>12248.60804</v>
          </cell>
          <cell r="J81">
            <v>11787.579960000001</v>
          </cell>
          <cell r="K81">
            <v>18679.78373</v>
          </cell>
          <cell r="M81">
            <v>29318.19002</v>
          </cell>
          <cell r="N81">
            <v>22.47346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ожид.по месяцам"/>
      <sheetName val="исп.сметы сравнение  план-факт"/>
    </sheetNames>
    <sheetDataSet>
      <sheetData sheetId="2">
        <row r="44">
          <cell r="U44">
            <v>1426893.5306550001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расч тарифа"/>
      <sheetName val="баланс отпуска тэн"/>
      <sheetName val="элэн свод"/>
      <sheetName val="эл.эн ЕЭС"/>
      <sheetName val="э.эн ПУСК"/>
      <sheetName val="эл.эн Втузэн."/>
      <sheetName val="эл.эн СЭСб"/>
      <sheetName val="фзп"/>
      <sheetName val="амортиз общ"/>
      <sheetName val="ремонт"/>
      <sheetName val="цеховые"/>
      <sheetName val="распр.цеховых"/>
      <sheetName val="общехоз"/>
      <sheetName val="распр.общехоз"/>
      <sheetName val="проч прям"/>
      <sheetName val="налоги"/>
      <sheetName val="прибыль"/>
      <sheetName val="факт 11г"/>
      <sheetName val="фин.результаты"/>
      <sheetName val="сокращ.расходов"/>
      <sheetName val="Форма №2 по СТК"/>
      <sheetName val="расч коэф"/>
      <sheetName val="для определения размера тарифа"/>
      <sheetName val="эл.энергия в тариф"/>
      <sheetName val="уточненные индексы"/>
      <sheetName val="таблица для директора"/>
    </sheetNames>
    <sheetDataSet>
      <sheetData sheetId="11">
        <row r="11">
          <cell r="E11">
            <v>201858.53</v>
          </cell>
        </row>
        <row r="12">
          <cell r="E12">
            <v>102845.621</v>
          </cell>
        </row>
      </sheetData>
      <sheetData sheetId="13">
        <row r="11">
          <cell r="E11">
            <v>162422.752</v>
          </cell>
        </row>
        <row r="12">
          <cell r="E12">
            <v>87019.42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ред парам"/>
      <sheetName val="калькуляция"/>
      <sheetName val="кальк 1,2"/>
      <sheetName val="кальк 6"/>
      <sheetName val="кальк 10"/>
      <sheetName val="кальк остр"/>
      <sheetName val="расч тарифа"/>
      <sheetName val="тариф 1,2"/>
      <sheetName val="тариф 6"/>
      <sheetName val="тариф 10"/>
      <sheetName val="тариф остр"/>
      <sheetName val="баланс отпуска тэн"/>
      <sheetName val="баланс отп 1,2"/>
      <sheetName val="баланс 6"/>
      <sheetName val="баланс 10"/>
      <sheetName val="баланс острый"/>
      <sheetName val="топливо"/>
      <sheetName val="топл от 1,2"/>
      <sheetName val="топл 6 атм"/>
      <sheetName val="топл 10 атм"/>
      <sheetName val="топл остр"/>
      <sheetName val="эл.энергия"/>
      <sheetName val="теплоноситель"/>
      <sheetName val="реагенты"/>
      <sheetName val="фзп"/>
      <sheetName val="амортиз"/>
      <sheetName val="ремонт"/>
      <sheetName val="цеховые"/>
      <sheetName val="распр.цеховых"/>
      <sheetName val="ОХР "/>
      <sheetName val="распр.ОХР"/>
      <sheetName val="проч прям"/>
      <sheetName val="налоги"/>
      <sheetName val="прибыль"/>
      <sheetName val="фин.результаты"/>
      <sheetName val="сокращ.расходов"/>
      <sheetName val="тэн на собств. нужды"/>
      <sheetName val="расч коэф"/>
      <sheetName val="свод факта 4кв 11г"/>
      <sheetName val="факт 10г"/>
      <sheetName val="для определения размера тарифа"/>
      <sheetName val="эл.энергия в тариф"/>
      <sheetName val="уточненные индексы"/>
      <sheetName val="таблица для директора"/>
    </sheetNames>
    <sheetDataSet>
      <sheetData sheetId="11">
        <row r="11">
          <cell r="E11">
            <v>31.468</v>
          </cell>
        </row>
        <row r="13">
          <cell r="E13">
            <v>30.713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свод"/>
      <sheetName val="калькуляция произв-во"/>
      <sheetName val="калькуляция передача"/>
      <sheetName val="расч тарифа "/>
      <sheetName val="баланс отпуска тэн"/>
      <sheetName val="топливо"/>
      <sheetName val="элэн свод"/>
      <sheetName val="эл.эн.производство"/>
      <sheetName val="эл.эн.передача"/>
      <sheetName val="теплоноситель свод"/>
      <sheetName val="теплоноситель пр-во"/>
      <sheetName val="теплоноситель перед"/>
      <sheetName val="реагенты"/>
      <sheetName val="фзп свод"/>
      <sheetName val="фзп производство"/>
      <sheetName val="фзп передача"/>
      <sheetName val="амортиз общ"/>
      <sheetName val="амортиз производство"/>
      <sheetName val="амортиз передача"/>
      <sheetName val="ремонт свод"/>
      <sheetName val="ремонт производство"/>
      <sheetName val="ремонт передача"/>
      <sheetName val="цеховые всего"/>
      <sheetName val="цеховые пр-во"/>
      <sheetName val="цеховые перед."/>
      <sheetName val="распр.цеховых"/>
      <sheetName val="ОХР всего"/>
      <sheetName val="ОХР пр-во"/>
      <sheetName val="ОХР перед."/>
      <sheetName val="распр.ОХР"/>
      <sheetName val="проч прям свод"/>
      <sheetName val="проч прям пр-во"/>
      <sheetName val="проч прям перед"/>
      <sheetName val="налоги свод"/>
      <sheetName val="налоги пр-во"/>
      <sheetName val="налоги перед"/>
      <sheetName val="прибыль свод"/>
      <sheetName val="прибыль пр-во"/>
      <sheetName val="прибыль перед"/>
      <sheetName val="фин.результаты"/>
      <sheetName val="сокращ.расходов"/>
      <sheetName val="свод факта 4кв 11г"/>
      <sheetName val="факт 10г"/>
      <sheetName val="для определения размера тарифа"/>
      <sheetName val="эл.энергия в тариф"/>
      <sheetName val="уточненные индексы"/>
      <sheetName val="таблица для директора"/>
    </sheetNames>
    <sheetDataSet>
      <sheetData sheetId="4">
        <row r="11">
          <cell r="E11">
            <v>705.073</v>
          </cell>
        </row>
        <row r="13">
          <cell r="E13">
            <v>688.1519999999999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="75" zoomScaleSheetLayoutView="75" workbookViewId="0" topLeftCell="C1">
      <selection activeCell="G6" sqref="G6"/>
    </sheetView>
  </sheetViews>
  <sheetFormatPr defaultColWidth="9.33203125" defaultRowHeight="12.75" outlineLevelRow="1"/>
  <cols>
    <col min="1" max="1" width="9.33203125" style="3" customWidth="1"/>
    <col min="2" max="2" width="26.5" style="38" customWidth="1"/>
    <col min="3" max="3" width="69.5" style="38" customWidth="1"/>
    <col min="4" max="4" width="18" style="38" customWidth="1"/>
    <col min="5" max="5" width="32.66015625" style="39" customWidth="1"/>
    <col min="6" max="6" width="26" style="3" customWidth="1"/>
    <col min="7" max="11" width="10.5" style="3" customWidth="1"/>
    <col min="12" max="12" width="13.33203125" style="3" customWidth="1"/>
    <col min="13" max="16384" width="9.33203125" style="3" customWidth="1"/>
  </cols>
  <sheetData>
    <row r="1" spans="1:5" ht="15.75">
      <c r="A1" s="48" t="s">
        <v>1</v>
      </c>
      <c r="B1" s="48"/>
      <c r="C1" s="49" t="s">
        <v>40</v>
      </c>
      <c r="D1" s="50"/>
      <c r="E1" s="51"/>
    </row>
    <row r="2" spans="1:5" ht="15.75">
      <c r="A2" s="48" t="s">
        <v>2</v>
      </c>
      <c r="B2" s="48"/>
      <c r="C2" s="52">
        <v>6608002884</v>
      </c>
      <c r="D2" s="53"/>
      <c r="E2" s="54"/>
    </row>
    <row r="3" spans="1:5" ht="15.75">
      <c r="A3" s="48" t="s">
        <v>3</v>
      </c>
      <c r="B3" s="48"/>
      <c r="C3" s="52">
        <v>660850001</v>
      </c>
      <c r="D3" s="53"/>
      <c r="E3" s="54"/>
    </row>
    <row r="4" spans="1:5" ht="15.75">
      <c r="A4" s="48" t="s">
        <v>4</v>
      </c>
      <c r="B4" s="48"/>
      <c r="C4" s="49" t="s">
        <v>41</v>
      </c>
      <c r="D4" s="50"/>
      <c r="E4" s="51"/>
    </row>
    <row r="5" spans="1:5" ht="15.75">
      <c r="A5" s="48" t="s">
        <v>5</v>
      </c>
      <c r="B5" s="48"/>
      <c r="C5" s="52" t="s">
        <v>42</v>
      </c>
      <c r="D5" s="53"/>
      <c r="E5" s="54"/>
    </row>
    <row r="6" spans="1:5" ht="37.5" customHeight="1">
      <c r="A6" s="47" t="s">
        <v>120</v>
      </c>
      <c r="B6" s="47"/>
      <c r="C6" s="47"/>
      <c r="D6" s="47"/>
      <c r="E6" s="47"/>
    </row>
    <row r="7" spans="1:5" s="7" customFormat="1" ht="12.75">
      <c r="A7" s="4" t="s">
        <v>38</v>
      </c>
      <c r="B7" s="55" t="s">
        <v>45</v>
      </c>
      <c r="C7" s="56"/>
      <c r="D7" s="5" t="s">
        <v>47</v>
      </c>
      <c r="E7" s="6" t="s">
        <v>46</v>
      </c>
    </row>
    <row r="8" spans="1:5" s="11" customFormat="1" ht="39" customHeight="1">
      <c r="A8" s="8">
        <v>1</v>
      </c>
      <c r="B8" s="59" t="s">
        <v>117</v>
      </c>
      <c r="C8" s="60"/>
      <c r="D8" s="9"/>
      <c r="E8" s="10" t="s">
        <v>39</v>
      </c>
    </row>
    <row r="9" spans="1:7" s="11" customFormat="1" ht="15.75" customHeight="1">
      <c r="A9" s="8">
        <v>2</v>
      </c>
      <c r="B9" s="59" t="s">
        <v>16</v>
      </c>
      <c r="C9" s="60"/>
      <c r="D9" s="9" t="s">
        <v>48</v>
      </c>
      <c r="E9" s="12">
        <f>15533.03+297554.56</f>
        <v>313087.59</v>
      </c>
      <c r="G9" s="46"/>
    </row>
    <row r="10" spans="1:5" s="11" customFormat="1" ht="30" customHeight="1">
      <c r="A10" s="8">
        <v>3</v>
      </c>
      <c r="B10" s="59" t="s">
        <v>17</v>
      </c>
      <c r="C10" s="60"/>
      <c r="D10" s="9" t="s">
        <v>48</v>
      </c>
      <c r="E10" s="12">
        <f>1798.71+2713.4+465.6897+17604.24</f>
        <v>22582.0397</v>
      </c>
    </row>
    <row r="11" spans="1:5" s="16" customFormat="1" ht="12.75">
      <c r="A11" s="13" t="s">
        <v>43</v>
      </c>
      <c r="B11" s="61" t="s">
        <v>18</v>
      </c>
      <c r="C11" s="62"/>
      <c r="D11" s="14" t="s">
        <v>49</v>
      </c>
      <c r="E11" s="15">
        <f>E10/E12</f>
        <v>17.16664870083469</v>
      </c>
    </row>
    <row r="12" spans="1:5" s="16" customFormat="1" ht="15.75" customHeight="1">
      <c r="A12" s="13" t="s">
        <v>44</v>
      </c>
      <c r="B12" s="61" t="s">
        <v>19</v>
      </c>
      <c r="C12" s="62"/>
      <c r="D12" s="14" t="s">
        <v>50</v>
      </c>
      <c r="E12" s="15">
        <f>92.96+17.37+90.1+1115.03</f>
        <v>1315.46</v>
      </c>
    </row>
    <row r="13" spans="1:5" s="11" customFormat="1" ht="15.75" customHeight="1">
      <c r="A13" s="8">
        <v>4</v>
      </c>
      <c r="B13" s="59" t="s">
        <v>20</v>
      </c>
      <c r="C13" s="60"/>
      <c r="D13" s="9" t="s">
        <v>48</v>
      </c>
      <c r="E13" s="12">
        <v>1080.29</v>
      </c>
    </row>
    <row r="14" spans="1:5" s="11" customFormat="1" ht="15.75" customHeight="1">
      <c r="A14" s="8">
        <v>5</v>
      </c>
      <c r="B14" s="59" t="s">
        <v>21</v>
      </c>
      <c r="C14" s="60"/>
      <c r="D14" s="9" t="s">
        <v>48</v>
      </c>
      <c r="E14" s="12">
        <f>17218.21+15419.12+417.25+295.2+101152.54+123971.64+10980.9+547.95+3307.2</f>
        <v>273310.01000000007</v>
      </c>
    </row>
    <row r="15" spans="1:5" s="16" customFormat="1" ht="15.75" customHeight="1">
      <c r="A15" s="13" t="s">
        <v>51</v>
      </c>
      <c r="B15" s="61" t="s">
        <v>22</v>
      </c>
      <c r="C15" s="62"/>
      <c r="D15" s="14" t="s">
        <v>53</v>
      </c>
      <c r="E15" s="45">
        <f>15+719.6+906+231+72.5</f>
        <v>1944.1</v>
      </c>
    </row>
    <row r="16" spans="1:5" s="16" customFormat="1" ht="15.75" customHeight="1">
      <c r="A16" s="13" t="s">
        <v>52</v>
      </c>
      <c r="B16" s="61" t="s">
        <v>23</v>
      </c>
      <c r="C16" s="62"/>
      <c r="D16" s="14" t="s">
        <v>54</v>
      </c>
      <c r="E16" s="15">
        <f>(151124)</f>
        <v>151124</v>
      </c>
    </row>
    <row r="17" spans="1:5" s="11" customFormat="1" ht="15.75" customHeight="1">
      <c r="A17" s="8">
        <v>6</v>
      </c>
      <c r="B17" s="59" t="s">
        <v>24</v>
      </c>
      <c r="C17" s="60"/>
      <c r="D17" s="9" t="s">
        <v>48</v>
      </c>
      <c r="E17" s="12">
        <f>242.8+11154.21+75415.64+3716.85+998.77</f>
        <v>91528.27</v>
      </c>
    </row>
    <row r="18" spans="1:5" s="11" customFormat="1" ht="15.75" customHeight="1">
      <c r="A18" s="8">
        <v>7</v>
      </c>
      <c r="B18" s="59" t="s">
        <v>25</v>
      </c>
      <c r="C18" s="60"/>
      <c r="D18" s="9" t="s">
        <v>48</v>
      </c>
      <c r="E18" s="12">
        <f>591.43+5456.18+291129.99+1635.42+19356.07</f>
        <v>318169.08999999997</v>
      </c>
    </row>
    <row r="19" spans="1:5" s="11" customFormat="1" ht="15.75" customHeight="1">
      <c r="A19" s="8">
        <v>8</v>
      </c>
      <c r="B19" s="59" t="s">
        <v>26</v>
      </c>
      <c r="C19" s="60"/>
      <c r="D19" s="9" t="s">
        <v>48</v>
      </c>
      <c r="E19" s="12">
        <f>E20+E21</f>
        <v>302425.06</v>
      </c>
    </row>
    <row r="20" spans="1:5" s="16" customFormat="1" ht="12.75">
      <c r="A20" s="13" t="s">
        <v>55</v>
      </c>
      <c r="B20" s="61" t="s">
        <v>27</v>
      </c>
      <c r="C20" s="62"/>
      <c r="D20" s="14" t="s">
        <v>48</v>
      </c>
      <c r="E20" s="15">
        <f>23773.42+1144.28+784.08+3564.28+256682.29</f>
        <v>285948.35</v>
      </c>
    </row>
    <row r="21" spans="1:5" s="16" customFormat="1" ht="15.75" customHeight="1">
      <c r="A21" s="13" t="s">
        <v>56</v>
      </c>
      <c r="B21" s="61" t="s">
        <v>28</v>
      </c>
      <c r="C21" s="62"/>
      <c r="D21" s="14" t="s">
        <v>48</v>
      </c>
      <c r="E21" s="15">
        <f>15620.16+217.63+638.92</f>
        <v>16476.71</v>
      </c>
    </row>
    <row r="22" spans="1:5" s="11" customFormat="1" ht="50.25" customHeight="1">
      <c r="A22" s="8">
        <v>9</v>
      </c>
      <c r="B22" s="59" t="s">
        <v>29</v>
      </c>
      <c r="C22" s="60"/>
      <c r="D22" s="9" t="s">
        <v>48</v>
      </c>
      <c r="E22" s="12">
        <v>6530.18</v>
      </c>
    </row>
    <row r="23" spans="1:5" s="11" customFormat="1" ht="31.5" customHeight="1">
      <c r="A23" s="8">
        <v>10</v>
      </c>
      <c r="B23" s="59" t="s">
        <v>30</v>
      </c>
      <c r="C23" s="60"/>
      <c r="D23" s="9" t="s">
        <v>48</v>
      </c>
      <c r="E23" s="12">
        <f>136501.23+856.01+6778.96+794.19+30445.57</f>
        <v>175375.96000000002</v>
      </c>
    </row>
    <row r="24" spans="1:5" s="16" customFormat="1" ht="12.75">
      <c r="A24" s="13" t="s">
        <v>57</v>
      </c>
      <c r="B24" s="61" t="s">
        <v>31</v>
      </c>
      <c r="C24" s="62"/>
      <c r="D24" s="14" t="s">
        <v>97</v>
      </c>
      <c r="E24" s="15">
        <f>E23/E25</f>
        <v>3.036193934334916</v>
      </c>
    </row>
    <row r="25" spans="1:5" s="16" customFormat="1" ht="15.75" customHeight="1">
      <c r="A25" s="13" t="s">
        <v>58</v>
      </c>
      <c r="B25" s="61" t="s">
        <v>32</v>
      </c>
      <c r="C25" s="62"/>
      <c r="D25" s="14" t="s">
        <v>96</v>
      </c>
      <c r="E25" s="15">
        <f>46120.15+1947+253.457+9169.11+272.061</f>
        <v>57761.778000000006</v>
      </c>
    </row>
    <row r="26" spans="1:5" s="11" customFormat="1" ht="15.75" customHeight="1">
      <c r="A26" s="8">
        <v>11</v>
      </c>
      <c r="B26" s="59" t="s">
        <v>98</v>
      </c>
      <c r="C26" s="60"/>
      <c r="D26" s="9" t="s">
        <v>48</v>
      </c>
      <c r="E26" s="12">
        <f>'[3]цеховые'!$E$11</f>
        <v>201858.53</v>
      </c>
    </row>
    <row r="27" spans="1:5" s="16" customFormat="1" ht="15.75" customHeight="1">
      <c r="A27" s="13" t="s">
        <v>59</v>
      </c>
      <c r="B27" s="61" t="s">
        <v>99</v>
      </c>
      <c r="C27" s="62"/>
      <c r="D27" s="14" t="s">
        <v>48</v>
      </c>
      <c r="E27" s="15">
        <f>'[3]цеховые'!$E$12</f>
        <v>102845.621</v>
      </c>
    </row>
    <row r="28" spans="1:5" s="11" customFormat="1" ht="15.75" customHeight="1">
      <c r="A28" s="8">
        <v>12</v>
      </c>
      <c r="B28" s="59" t="s">
        <v>100</v>
      </c>
      <c r="C28" s="60"/>
      <c r="D28" s="9" t="s">
        <v>48</v>
      </c>
      <c r="E28" s="12">
        <f>'[3]общехоз'!$E$11</f>
        <v>162422.752</v>
      </c>
    </row>
    <row r="29" spans="1:5" s="16" customFormat="1" ht="15.75" customHeight="1">
      <c r="A29" s="13" t="s">
        <v>60</v>
      </c>
      <c r="B29" s="61" t="s">
        <v>99</v>
      </c>
      <c r="C29" s="62"/>
      <c r="D29" s="14" t="s">
        <v>48</v>
      </c>
      <c r="E29" s="15">
        <f>'[3]общехоз'!$E$12</f>
        <v>87019.42</v>
      </c>
    </row>
    <row r="30" spans="1:5" s="11" customFormat="1" ht="15.75" customHeight="1">
      <c r="A30" s="8">
        <v>13</v>
      </c>
      <c r="B30" s="59" t="s">
        <v>33</v>
      </c>
      <c r="C30" s="60"/>
      <c r="D30" s="9" t="s">
        <v>48</v>
      </c>
      <c r="E30" s="17">
        <v>0</v>
      </c>
    </row>
    <row r="31" spans="1:5" s="11" customFormat="1" ht="15.75" customHeight="1">
      <c r="A31" s="8">
        <v>14</v>
      </c>
      <c r="B31" s="59" t="s">
        <v>34</v>
      </c>
      <c r="C31" s="60"/>
      <c r="D31" s="9" t="s">
        <v>48</v>
      </c>
      <c r="E31" s="12">
        <f>178334.06-E66</f>
        <v>158428.10856999998</v>
      </c>
    </row>
    <row r="32" spans="1:5" s="16" customFormat="1" ht="15.75" customHeight="1">
      <c r="A32" s="13" t="s">
        <v>61</v>
      </c>
      <c r="B32" s="61" t="s">
        <v>35</v>
      </c>
      <c r="C32" s="62"/>
      <c r="D32" s="14" t="s">
        <v>101</v>
      </c>
      <c r="E32" s="15">
        <f>E31/E33</f>
        <v>571.3795016824573</v>
      </c>
    </row>
    <row r="33" spans="1:5" s="16" customFormat="1" ht="15.75" customHeight="1">
      <c r="A33" s="13" t="s">
        <v>62</v>
      </c>
      <c r="B33" s="61" t="s">
        <v>36</v>
      </c>
      <c r="C33" s="62"/>
      <c r="D33" s="14" t="s">
        <v>85</v>
      </c>
      <c r="E33" s="15">
        <f>300.765-23.492</f>
        <v>277.27299999999997</v>
      </c>
    </row>
    <row r="34" spans="1:5" s="11" customFormat="1" ht="15.75" customHeight="1">
      <c r="A34" s="8">
        <v>15</v>
      </c>
      <c r="B34" s="59" t="s">
        <v>37</v>
      </c>
      <c r="C34" s="60"/>
      <c r="D34" s="9" t="s">
        <v>48</v>
      </c>
      <c r="E34" s="12">
        <f>E35-SUM(E30:E31,E28,E26,E22:E23,E17:E19,E13:E14,E9:E10)</f>
        <v>6467.811299307505</v>
      </c>
    </row>
    <row r="35" spans="1:6" s="11" customFormat="1" ht="31.5" customHeight="1">
      <c r="A35" s="8">
        <v>16</v>
      </c>
      <c r="B35" s="59" t="s">
        <v>95</v>
      </c>
      <c r="C35" s="60"/>
      <c r="D35" s="9" t="s">
        <v>48</v>
      </c>
      <c r="E35" s="12">
        <f>SUM('[1]4 кв.'!$D$81:$K$81,'[1]4 кв.'!$M$81:$N$81)+1031971.17-(E66+E68)</f>
        <v>2033265.691569308</v>
      </c>
      <c r="F35" s="18"/>
    </row>
    <row r="36" spans="1:5" s="11" customFormat="1" ht="15.75" customHeight="1">
      <c r="A36" s="8">
        <v>17</v>
      </c>
      <c r="B36" s="59" t="s">
        <v>94</v>
      </c>
      <c r="C36" s="60"/>
      <c r="D36" s="9" t="s">
        <v>48</v>
      </c>
      <c r="E36" s="12">
        <f>E39-E35</f>
        <v>264792.4153568784</v>
      </c>
    </row>
    <row r="37" spans="1:5" s="16" customFormat="1" ht="15.75" customHeight="1">
      <c r="A37" s="13" t="s">
        <v>63</v>
      </c>
      <c r="B37" s="61" t="s">
        <v>92</v>
      </c>
      <c r="C37" s="62"/>
      <c r="D37" s="14" t="s">
        <v>48</v>
      </c>
      <c r="E37" s="15">
        <f>E38</f>
        <v>59867.98220338984</v>
      </c>
    </row>
    <row r="38" spans="1:5" s="16" customFormat="1" ht="33" customHeight="1">
      <c r="A38" s="13" t="s">
        <v>64</v>
      </c>
      <c r="B38" s="61" t="s">
        <v>93</v>
      </c>
      <c r="C38" s="62"/>
      <c r="D38" s="14" t="s">
        <v>48</v>
      </c>
      <c r="E38" s="15">
        <f>34967.43/1.18*0.8+36161.25</f>
        <v>59867.98220338984</v>
      </c>
    </row>
    <row r="39" spans="1:5" s="11" customFormat="1" ht="15.75">
      <c r="A39" s="8">
        <v>18</v>
      </c>
      <c r="B39" s="59" t="s">
        <v>91</v>
      </c>
      <c r="C39" s="60"/>
      <c r="D39" s="9" t="s">
        <v>48</v>
      </c>
      <c r="E39" s="12">
        <f>'[2]исп.сметы сравнение  план-факт'!$U$44+(34967.431+16954.415+277550.98+645646.353+23692.217+29162.804)/1.18</f>
        <v>2298058.1069261865</v>
      </c>
    </row>
    <row r="40" spans="1:5" s="11" customFormat="1" ht="15.75" outlineLevel="1">
      <c r="A40" s="40"/>
      <c r="B40" s="57" t="s">
        <v>149</v>
      </c>
      <c r="C40" s="57"/>
      <c r="D40" s="9"/>
      <c r="E40" s="12">
        <f>(12254535.664-7848775.418)-(8110234.065-5294581.03)</f>
        <v>1590107.211000001</v>
      </c>
    </row>
    <row r="41" spans="1:5" s="16" customFormat="1" ht="12.75" outlineLevel="1">
      <c r="A41" s="44"/>
      <c r="B41" s="58" t="s">
        <v>150</v>
      </c>
      <c r="C41" s="58"/>
      <c r="D41" s="43"/>
      <c r="E41" s="15">
        <f>E40</f>
        <v>1590107.211000001</v>
      </c>
    </row>
    <row r="42" spans="1:5" s="11" customFormat="1" ht="33.75" customHeight="1" outlineLevel="1">
      <c r="A42" s="40"/>
      <c r="B42" s="57" t="s">
        <v>151</v>
      </c>
      <c r="C42" s="57"/>
      <c r="D42" s="9"/>
      <c r="E42" s="12" t="s">
        <v>155</v>
      </c>
    </row>
    <row r="43" spans="1:5" s="11" customFormat="1" ht="15.75" customHeight="1">
      <c r="A43" s="40">
        <v>19</v>
      </c>
      <c r="B43" s="63" t="s">
        <v>90</v>
      </c>
      <c r="C43" s="63"/>
      <c r="D43" s="9" t="s">
        <v>89</v>
      </c>
      <c r="E43" s="12">
        <f>581.3+200</f>
        <v>781.3</v>
      </c>
    </row>
    <row r="44" spans="1:5" s="11" customFormat="1" ht="15.75" customHeight="1">
      <c r="A44" s="40">
        <v>20</v>
      </c>
      <c r="B44" s="63" t="s">
        <v>88</v>
      </c>
      <c r="C44" s="63"/>
      <c r="D44" s="9" t="s">
        <v>89</v>
      </c>
      <c r="E44" s="12">
        <f>348.56+200</f>
        <v>548.56</v>
      </c>
    </row>
    <row r="45" spans="1:5" s="11" customFormat="1" ht="15.75" customHeight="1">
      <c r="A45" s="40">
        <v>21</v>
      </c>
      <c r="B45" s="63" t="s">
        <v>87</v>
      </c>
      <c r="C45" s="63"/>
      <c r="D45" s="9" t="s">
        <v>85</v>
      </c>
      <c r="E45" s="12">
        <f>'[4]баланс отпуска тэн'!$E$11+'[5]баланс отпуска тэн'!$E$11</f>
        <v>736.5409999999999</v>
      </c>
    </row>
    <row r="46" spans="1:5" s="11" customFormat="1" ht="15.75" customHeight="1">
      <c r="A46" s="40">
        <v>22</v>
      </c>
      <c r="B46" s="63" t="s">
        <v>86</v>
      </c>
      <c r="C46" s="63"/>
      <c r="D46" s="9" t="s">
        <v>85</v>
      </c>
      <c r="E46" s="12">
        <f>E33</f>
        <v>277.27299999999997</v>
      </c>
    </row>
    <row r="47" spans="1:5" s="11" customFormat="1" ht="15.75" customHeight="1">
      <c r="A47" s="40">
        <v>23</v>
      </c>
      <c r="B47" s="63" t="s">
        <v>145</v>
      </c>
      <c r="C47" s="63"/>
      <c r="D47" s="9" t="s">
        <v>85</v>
      </c>
      <c r="E47" s="12">
        <f>6962.83+405.52+30.713+648.78</f>
        <v>8047.843</v>
      </c>
    </row>
    <row r="48" spans="1:5" s="16" customFormat="1" ht="15.75" customHeight="1">
      <c r="A48" s="13" t="s">
        <v>65</v>
      </c>
      <c r="B48" s="61" t="s">
        <v>146</v>
      </c>
      <c r="C48" s="62"/>
      <c r="D48" s="14" t="s">
        <v>85</v>
      </c>
      <c r="E48" s="15">
        <f>E47*55%</f>
        <v>4426.31365</v>
      </c>
    </row>
    <row r="49" spans="1:5" s="16" customFormat="1" ht="15.75" customHeight="1">
      <c r="A49" s="13" t="s">
        <v>66</v>
      </c>
      <c r="B49" s="61" t="s">
        <v>147</v>
      </c>
      <c r="C49" s="62"/>
      <c r="D49" s="14" t="s">
        <v>85</v>
      </c>
      <c r="E49" s="15">
        <f>E47*45%</f>
        <v>3621.52935</v>
      </c>
    </row>
    <row r="50" spans="1:5" s="11" customFormat="1" ht="15.75" customHeight="1">
      <c r="A50" s="8">
        <v>24</v>
      </c>
      <c r="B50" s="59" t="s">
        <v>79</v>
      </c>
      <c r="C50" s="60"/>
      <c r="D50" s="9" t="s">
        <v>78</v>
      </c>
      <c r="E50" s="42">
        <v>0.0585</v>
      </c>
    </row>
    <row r="51" spans="1:5" s="11" customFormat="1" ht="15.75" customHeight="1">
      <c r="A51" s="8">
        <v>25</v>
      </c>
      <c r="B51" s="59" t="s">
        <v>80</v>
      </c>
      <c r="C51" s="60"/>
      <c r="D51" s="9" t="s">
        <v>77</v>
      </c>
      <c r="E51" s="17">
        <v>0</v>
      </c>
    </row>
    <row r="52" spans="1:5" s="11" customFormat="1" ht="15.75" customHeight="1">
      <c r="A52" s="8">
        <v>26</v>
      </c>
      <c r="B52" s="59" t="s">
        <v>81</v>
      </c>
      <c r="C52" s="60"/>
      <c r="D52" s="9" t="s">
        <v>77</v>
      </c>
      <c r="E52" s="12">
        <f>2116.5+363+371.7</f>
        <v>2851.2</v>
      </c>
    </row>
    <row r="53" spans="1:5" s="11" customFormat="1" ht="15.75" customHeight="1">
      <c r="A53" s="8">
        <v>27</v>
      </c>
      <c r="B53" s="59" t="s">
        <v>82</v>
      </c>
      <c r="C53" s="60"/>
      <c r="D53" s="9" t="s">
        <v>76</v>
      </c>
      <c r="E53" s="41">
        <v>2</v>
      </c>
    </row>
    <row r="54" spans="1:5" s="11" customFormat="1" ht="15.75" customHeight="1">
      <c r="A54" s="8">
        <v>28</v>
      </c>
      <c r="B54" s="59" t="s">
        <v>83</v>
      </c>
      <c r="C54" s="60"/>
      <c r="D54" s="9" t="s">
        <v>76</v>
      </c>
      <c r="E54" s="41">
        <v>47</v>
      </c>
    </row>
    <row r="55" spans="1:5" s="11" customFormat="1" ht="15.75" customHeight="1">
      <c r="A55" s="8">
        <v>29</v>
      </c>
      <c r="B55" s="59" t="s">
        <v>84</v>
      </c>
      <c r="C55" s="60"/>
      <c r="D55" s="9" t="s">
        <v>76</v>
      </c>
      <c r="E55" s="41">
        <f>362+45+24</f>
        <v>431</v>
      </c>
    </row>
    <row r="56" spans="1:5" s="11" customFormat="1" ht="15.75" customHeight="1">
      <c r="A56" s="8">
        <v>30</v>
      </c>
      <c r="B56" s="59" t="s">
        <v>75</v>
      </c>
      <c r="C56" s="60"/>
      <c r="D56" s="9" t="s">
        <v>53</v>
      </c>
      <c r="E56" s="41">
        <f>E15</f>
        <v>1944.1</v>
      </c>
    </row>
    <row r="57" spans="1:5" s="11" customFormat="1" ht="30.75" customHeight="1">
      <c r="A57" s="8">
        <v>31</v>
      </c>
      <c r="B57" s="59" t="s">
        <v>73</v>
      </c>
      <c r="C57" s="60"/>
      <c r="D57" s="9" t="s">
        <v>74</v>
      </c>
      <c r="E57" s="12">
        <f>(98351.83*1.154+3150.9*0.768+5455.72*1.154)/('[5]баланс отпуска тэн'!$E$13+'[4]баланс отпуска тэн'!$E$13)</f>
        <v>170.00939522719847</v>
      </c>
    </row>
    <row r="58" spans="1:5" s="11" customFormat="1" ht="15.75" customHeight="1">
      <c r="A58" s="8">
        <v>32</v>
      </c>
      <c r="B58" s="59" t="s">
        <v>71</v>
      </c>
      <c r="C58" s="60"/>
      <c r="D58" s="9" t="s">
        <v>72</v>
      </c>
      <c r="E58" s="12">
        <f>(253.457+8529.607)/E45</f>
        <v>11.92474553351409</v>
      </c>
    </row>
    <row r="59" spans="1:5" s="11" customFormat="1" ht="15.75" customHeight="1">
      <c r="A59" s="8">
        <v>33</v>
      </c>
      <c r="B59" s="59" t="s">
        <v>69</v>
      </c>
      <c r="C59" s="60"/>
      <c r="D59" s="9" t="s">
        <v>70</v>
      </c>
      <c r="E59" s="12">
        <f>(1947+46120.15+639.503)/(6962.83+405.52+648.78)</f>
        <v>6.0753228399689165</v>
      </c>
    </row>
    <row r="60" spans="1:5" s="11" customFormat="1" ht="33" customHeight="1">
      <c r="A60" s="8">
        <v>34</v>
      </c>
      <c r="B60" s="59" t="s">
        <v>67</v>
      </c>
      <c r="C60" s="60"/>
      <c r="D60" s="9" t="s">
        <v>68</v>
      </c>
      <c r="E60" s="19">
        <f>E12/('[5]баланс отпуска тэн'!$E$13+'[4]баланс отпуска тэн'!$E$13)</f>
        <v>1.8299124314022803</v>
      </c>
    </row>
    <row r="61" spans="2:5" s="20" customFormat="1" ht="42.75" customHeight="1">
      <c r="B61" s="47" t="s">
        <v>119</v>
      </c>
      <c r="C61" s="47"/>
      <c r="D61" s="47"/>
      <c r="E61" s="68"/>
    </row>
    <row r="62" spans="1:5" s="24" customFormat="1" ht="12.75">
      <c r="A62" s="21" t="s">
        <v>38</v>
      </c>
      <c r="B62" s="69" t="s">
        <v>6</v>
      </c>
      <c r="C62" s="70"/>
      <c r="D62" s="22" t="s">
        <v>47</v>
      </c>
      <c r="E62" s="23" t="s">
        <v>7</v>
      </c>
    </row>
    <row r="63" spans="1:5" s="11" customFormat="1" ht="15" customHeight="1">
      <c r="A63" s="8">
        <v>1</v>
      </c>
      <c r="B63" s="71" t="s">
        <v>118</v>
      </c>
      <c r="C63" s="72"/>
      <c r="D63" s="25"/>
      <c r="E63" s="26" t="s">
        <v>116</v>
      </c>
    </row>
    <row r="64" spans="1:5" s="11" customFormat="1" ht="15.75">
      <c r="A64" s="8">
        <v>2</v>
      </c>
      <c r="B64" s="73" t="s">
        <v>121</v>
      </c>
      <c r="C64" s="74"/>
      <c r="D64" s="9" t="s">
        <v>48</v>
      </c>
      <c r="E64" s="19">
        <f>E65</f>
        <v>69033.17796610169</v>
      </c>
    </row>
    <row r="65" spans="1:5" s="11" customFormat="1" ht="15" customHeight="1">
      <c r="A65" s="8">
        <v>3</v>
      </c>
      <c r="B65" s="73" t="s">
        <v>122</v>
      </c>
      <c r="C65" s="74"/>
      <c r="D65" s="27" t="s">
        <v>48</v>
      </c>
      <c r="E65" s="19">
        <f>81459.15/1.18</f>
        <v>69033.17796610169</v>
      </c>
    </row>
    <row r="66" spans="1:5" s="31" customFormat="1" ht="33" customHeight="1">
      <c r="A66" s="28" t="s">
        <v>43</v>
      </c>
      <c r="B66" s="75" t="s">
        <v>123</v>
      </c>
      <c r="C66" s="76"/>
      <c r="D66" s="29" t="s">
        <v>48</v>
      </c>
      <c r="E66" s="30">
        <v>19905.95143</v>
      </c>
    </row>
    <row r="67" spans="1:5" s="31" customFormat="1" ht="33" customHeight="1">
      <c r="A67" s="28" t="s">
        <v>44</v>
      </c>
      <c r="B67" s="66" t="s">
        <v>8</v>
      </c>
      <c r="C67" s="67"/>
      <c r="D67" s="29" t="s">
        <v>48</v>
      </c>
      <c r="E67" s="30">
        <f>E65-E66-E68</f>
        <v>29784.629295409693</v>
      </c>
    </row>
    <row r="68" spans="1:5" s="31" customFormat="1" ht="33" customHeight="1">
      <c r="A68" s="28" t="s">
        <v>102</v>
      </c>
      <c r="B68" s="66" t="s">
        <v>9</v>
      </c>
      <c r="C68" s="67"/>
      <c r="D68" s="29" t="s">
        <v>48</v>
      </c>
      <c r="E68" s="30">
        <f>16.2093*1193.30244</f>
        <v>19342.597240691997</v>
      </c>
    </row>
    <row r="69" spans="1:5" s="31" customFormat="1" ht="33" customHeight="1">
      <c r="A69" s="28" t="s">
        <v>103</v>
      </c>
      <c r="B69" s="66" t="s">
        <v>10</v>
      </c>
      <c r="C69" s="67"/>
      <c r="D69" s="29" t="s">
        <v>48</v>
      </c>
      <c r="E69" s="32">
        <v>0</v>
      </c>
    </row>
    <row r="70" spans="1:5" s="31" customFormat="1" ht="33" customHeight="1">
      <c r="A70" s="28" t="s">
        <v>104</v>
      </c>
      <c r="B70" s="66" t="s">
        <v>11</v>
      </c>
      <c r="C70" s="67"/>
      <c r="D70" s="29" t="s">
        <v>48</v>
      </c>
      <c r="E70" s="32">
        <v>0</v>
      </c>
    </row>
    <row r="71" spans="1:5" s="36" customFormat="1" ht="12" customHeight="1">
      <c r="A71" s="33" t="s">
        <v>105</v>
      </c>
      <c r="B71" s="64" t="s">
        <v>124</v>
      </c>
      <c r="C71" s="65"/>
      <c r="D71" s="34" t="s">
        <v>125</v>
      </c>
      <c r="E71" s="35">
        <v>0</v>
      </c>
    </row>
    <row r="72" spans="1:5" s="36" customFormat="1" ht="12" customHeight="1">
      <c r="A72" s="33" t="s">
        <v>106</v>
      </c>
      <c r="B72" s="64" t="s">
        <v>126</v>
      </c>
      <c r="C72" s="65"/>
      <c r="D72" s="34" t="s">
        <v>127</v>
      </c>
      <c r="E72" s="35">
        <v>0</v>
      </c>
    </row>
    <row r="73" spans="1:5" s="31" customFormat="1" ht="33" customHeight="1">
      <c r="A73" s="28" t="s">
        <v>107</v>
      </c>
      <c r="B73" s="66" t="s">
        <v>12</v>
      </c>
      <c r="C73" s="67"/>
      <c r="D73" s="29" t="s">
        <v>48</v>
      </c>
      <c r="E73" s="32">
        <v>0</v>
      </c>
    </row>
    <row r="74" spans="1:5" s="31" customFormat="1" ht="32.25" customHeight="1">
      <c r="A74" s="28" t="s">
        <v>108</v>
      </c>
      <c r="B74" s="66" t="s">
        <v>13</v>
      </c>
      <c r="C74" s="67"/>
      <c r="D74" s="29" t="s">
        <v>48</v>
      </c>
      <c r="E74" s="32">
        <v>0</v>
      </c>
    </row>
    <row r="75" spans="1:5" s="31" customFormat="1" ht="15" customHeight="1">
      <c r="A75" s="28" t="s">
        <v>109</v>
      </c>
      <c r="B75" s="66" t="s">
        <v>128</v>
      </c>
      <c r="C75" s="67"/>
      <c r="D75" s="29" t="s">
        <v>48</v>
      </c>
      <c r="E75" s="32">
        <v>0</v>
      </c>
    </row>
    <row r="76" spans="1:5" s="36" customFormat="1" ht="12" customHeight="1">
      <c r="A76" s="33" t="s">
        <v>111</v>
      </c>
      <c r="B76" s="64" t="s">
        <v>129</v>
      </c>
      <c r="C76" s="65"/>
      <c r="D76" s="34" t="s">
        <v>48</v>
      </c>
      <c r="E76" s="35">
        <v>0</v>
      </c>
    </row>
    <row r="77" spans="1:5" s="31" customFormat="1" ht="15" customHeight="1">
      <c r="A77" s="28" t="s">
        <v>110</v>
      </c>
      <c r="B77" s="66" t="s">
        <v>130</v>
      </c>
      <c r="C77" s="67"/>
      <c r="D77" s="29" t="s">
        <v>48</v>
      </c>
      <c r="E77" s="32">
        <v>0</v>
      </c>
    </row>
    <row r="78" spans="1:5" s="36" customFormat="1" ht="12" customHeight="1">
      <c r="A78" s="33" t="s">
        <v>112</v>
      </c>
      <c r="B78" s="64" t="s">
        <v>129</v>
      </c>
      <c r="C78" s="65"/>
      <c r="D78" s="34" t="s">
        <v>48</v>
      </c>
      <c r="E78" s="35">
        <v>0</v>
      </c>
    </row>
    <row r="79" spans="1:5" s="31" customFormat="1" ht="33.75" customHeight="1">
      <c r="A79" s="28" t="s">
        <v>113</v>
      </c>
      <c r="B79" s="66" t="s">
        <v>14</v>
      </c>
      <c r="C79" s="67"/>
      <c r="D79" s="29" t="s">
        <v>48</v>
      </c>
      <c r="E79" s="32">
        <v>0</v>
      </c>
    </row>
    <row r="80" spans="1:5" s="31" customFormat="1" ht="45" customHeight="1">
      <c r="A80" s="28" t="s">
        <v>114</v>
      </c>
      <c r="B80" s="66" t="s">
        <v>131</v>
      </c>
      <c r="C80" s="67"/>
      <c r="D80" s="29" t="s">
        <v>48</v>
      </c>
      <c r="E80" s="32">
        <v>0</v>
      </c>
    </row>
    <row r="81" spans="1:5" s="31" customFormat="1" ht="15" customHeight="1">
      <c r="A81" s="28" t="s">
        <v>115</v>
      </c>
      <c r="B81" s="66" t="s">
        <v>15</v>
      </c>
      <c r="C81" s="67"/>
      <c r="D81" s="29" t="s">
        <v>48</v>
      </c>
      <c r="E81" s="32">
        <v>0</v>
      </c>
    </row>
    <row r="82" spans="1:5" s="11" customFormat="1" ht="15.75">
      <c r="A82" s="8">
        <v>4</v>
      </c>
      <c r="B82" s="73" t="s">
        <v>132</v>
      </c>
      <c r="C82" s="74"/>
      <c r="D82" s="9" t="s">
        <v>48</v>
      </c>
      <c r="E82" s="37">
        <f>E64-E65</f>
        <v>0</v>
      </c>
    </row>
    <row r="83" spans="1:5" s="11" customFormat="1" ht="15.75">
      <c r="A83" s="8">
        <v>5</v>
      </c>
      <c r="B83" s="73" t="s">
        <v>92</v>
      </c>
      <c r="C83" s="74"/>
      <c r="D83" s="9" t="s">
        <v>48</v>
      </c>
      <c r="E83" s="37">
        <v>0</v>
      </c>
    </row>
    <row r="84" spans="1:5" s="31" customFormat="1" ht="47.25" customHeight="1">
      <c r="A84" s="28" t="s">
        <v>51</v>
      </c>
      <c r="B84" s="75" t="s">
        <v>148</v>
      </c>
      <c r="C84" s="76"/>
      <c r="D84" s="29" t="s">
        <v>48</v>
      </c>
      <c r="E84" s="37">
        <v>0</v>
      </c>
    </row>
    <row r="85" spans="1:5" s="31" customFormat="1" ht="15.75" hidden="1" outlineLevel="1">
      <c r="A85" s="28"/>
      <c r="B85" s="77" t="s">
        <v>152</v>
      </c>
      <c r="C85" s="78"/>
      <c r="D85" s="1" t="s">
        <v>48</v>
      </c>
      <c r="E85" s="37"/>
    </row>
    <row r="86" spans="1:5" s="31" customFormat="1" ht="15.75" hidden="1" outlineLevel="1">
      <c r="A86" s="28"/>
      <c r="B86" s="79" t="s">
        <v>153</v>
      </c>
      <c r="C86" s="80"/>
      <c r="D86" s="2" t="s">
        <v>48</v>
      </c>
      <c r="E86" s="37"/>
    </row>
    <row r="87" spans="1:5" s="31" customFormat="1" ht="30.75" customHeight="1" hidden="1" outlineLevel="1">
      <c r="A87" s="28"/>
      <c r="B87" s="77" t="s">
        <v>154</v>
      </c>
      <c r="C87" s="78"/>
      <c r="D87" s="1"/>
      <c r="E87" s="37"/>
    </row>
    <row r="88" spans="1:5" s="11" customFormat="1" ht="15.75" collapsed="1">
      <c r="A88" s="8">
        <v>6</v>
      </c>
      <c r="B88" s="73" t="s">
        <v>133</v>
      </c>
      <c r="C88" s="74"/>
      <c r="D88" s="9" t="s">
        <v>134</v>
      </c>
      <c r="E88" s="19"/>
    </row>
    <row r="89" spans="1:5" s="11" customFormat="1" ht="33.75" customHeight="1">
      <c r="A89" s="8">
        <v>7</v>
      </c>
      <c r="B89" s="73" t="s">
        <v>135</v>
      </c>
      <c r="C89" s="74"/>
      <c r="D89" s="9" t="s">
        <v>136</v>
      </c>
      <c r="E89" s="37">
        <v>0</v>
      </c>
    </row>
    <row r="90" spans="1:5" s="11" customFormat="1" ht="31.5">
      <c r="A90" s="8">
        <v>8</v>
      </c>
      <c r="B90" s="73" t="s">
        <v>137</v>
      </c>
      <c r="C90" s="74"/>
      <c r="D90" s="9" t="s">
        <v>138</v>
      </c>
      <c r="E90" s="19"/>
    </row>
    <row r="91" spans="1:5" s="11" customFormat="1" ht="30.75" customHeight="1">
      <c r="A91" s="8">
        <v>9</v>
      </c>
      <c r="B91" s="73" t="s">
        <v>139</v>
      </c>
      <c r="C91" s="74"/>
      <c r="D91" s="9" t="s">
        <v>85</v>
      </c>
      <c r="E91" s="19"/>
    </row>
    <row r="92" spans="1:5" s="11" customFormat="1" ht="15.75">
      <c r="A92" s="8">
        <v>10</v>
      </c>
      <c r="B92" s="73" t="s">
        <v>140</v>
      </c>
      <c r="C92" s="74"/>
      <c r="D92" s="9" t="s">
        <v>85</v>
      </c>
      <c r="E92" s="19"/>
    </row>
    <row r="93" spans="1:5" s="11" customFormat="1" ht="15.75">
      <c r="A93" s="8">
        <v>11</v>
      </c>
      <c r="B93" s="73" t="s">
        <v>141</v>
      </c>
      <c r="C93" s="74"/>
      <c r="D93" s="9" t="s">
        <v>78</v>
      </c>
      <c r="E93" s="37">
        <v>0</v>
      </c>
    </row>
    <row r="94" spans="1:5" s="11" customFormat="1" ht="15.75">
      <c r="A94" s="8">
        <v>12</v>
      </c>
      <c r="B94" s="73" t="s">
        <v>143</v>
      </c>
      <c r="C94" s="74"/>
      <c r="D94" s="9" t="s">
        <v>77</v>
      </c>
      <c r="E94" s="37">
        <v>0</v>
      </c>
    </row>
    <row r="95" spans="1:5" s="11" customFormat="1" ht="15.75">
      <c r="A95" s="8">
        <v>13</v>
      </c>
      <c r="B95" s="73" t="s">
        <v>75</v>
      </c>
      <c r="C95" s="74"/>
      <c r="D95" s="9" t="s">
        <v>53</v>
      </c>
      <c r="E95" s="37">
        <v>0</v>
      </c>
    </row>
    <row r="96" spans="1:5" s="11" customFormat="1" ht="31.5">
      <c r="A96" s="8">
        <v>14</v>
      </c>
      <c r="B96" s="73" t="s">
        <v>142</v>
      </c>
      <c r="C96" s="74"/>
      <c r="D96" s="9" t="s">
        <v>144</v>
      </c>
      <c r="E96" s="37">
        <v>0</v>
      </c>
    </row>
  </sheetData>
  <sheetProtection/>
  <mergeCells count="101">
    <mergeCell ref="B87:C87"/>
    <mergeCell ref="B95:C95"/>
    <mergeCell ref="B96:C96"/>
    <mergeCell ref="B88:C88"/>
    <mergeCell ref="B89:C89"/>
    <mergeCell ref="B90:C90"/>
    <mergeCell ref="B91:C91"/>
    <mergeCell ref="B92:C92"/>
    <mergeCell ref="B93:C93"/>
    <mergeCell ref="B67:C67"/>
    <mergeCell ref="B79:C79"/>
    <mergeCell ref="B94:C94"/>
    <mergeCell ref="B82:C82"/>
    <mergeCell ref="B83:C83"/>
    <mergeCell ref="B84:C84"/>
    <mergeCell ref="B80:C80"/>
    <mergeCell ref="B81:C81"/>
    <mergeCell ref="B85:C85"/>
    <mergeCell ref="B86:C86"/>
    <mergeCell ref="B71:C71"/>
    <mergeCell ref="B72:C72"/>
    <mergeCell ref="B73:C73"/>
    <mergeCell ref="B74:C74"/>
    <mergeCell ref="B75:C75"/>
    <mergeCell ref="B62:C62"/>
    <mergeCell ref="B63:C63"/>
    <mergeCell ref="B64:C64"/>
    <mergeCell ref="B65:C65"/>
    <mergeCell ref="B66:C66"/>
    <mergeCell ref="B76:C76"/>
    <mergeCell ref="B77:C77"/>
    <mergeCell ref="B78:C78"/>
    <mergeCell ref="B68:C68"/>
    <mergeCell ref="B69:C69"/>
    <mergeCell ref="B58:C58"/>
    <mergeCell ref="B59:C59"/>
    <mergeCell ref="B60:C60"/>
    <mergeCell ref="B61:E61"/>
    <mergeCell ref="B70:C70"/>
    <mergeCell ref="C5:E5"/>
    <mergeCell ref="B52:C52"/>
    <mergeCell ref="B51:C51"/>
    <mergeCell ref="B37:C37"/>
    <mergeCell ref="B38:C38"/>
    <mergeCell ref="B39:C39"/>
    <mergeCell ref="B43:C43"/>
    <mergeCell ref="B44:C44"/>
    <mergeCell ref="B45:C45"/>
    <mergeCell ref="B42:C4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36:C36"/>
    <mergeCell ref="B26:C26"/>
    <mergeCell ref="B27:C27"/>
    <mergeCell ref="B28:C28"/>
    <mergeCell ref="B29:C29"/>
    <mergeCell ref="B30:C30"/>
    <mergeCell ref="B24:C24"/>
    <mergeCell ref="B25:C25"/>
    <mergeCell ref="B32:C32"/>
    <mergeCell ref="B33:C33"/>
    <mergeCell ref="B34:C34"/>
    <mergeCell ref="B35:C35"/>
    <mergeCell ref="B15:C15"/>
    <mergeCell ref="B16:C16"/>
    <mergeCell ref="B17:C17"/>
    <mergeCell ref="B18:C18"/>
    <mergeCell ref="B19:C19"/>
    <mergeCell ref="B31:C31"/>
    <mergeCell ref="B20:C20"/>
    <mergeCell ref="B21:C21"/>
    <mergeCell ref="B22:C22"/>
    <mergeCell ref="B23:C23"/>
    <mergeCell ref="B7:C7"/>
    <mergeCell ref="B40:C40"/>
    <mergeCell ref="B41:C41"/>
    <mergeCell ref="B8:C8"/>
    <mergeCell ref="B9:C9"/>
    <mergeCell ref="B10:C10"/>
    <mergeCell ref="B11:C11"/>
    <mergeCell ref="B12:C12"/>
    <mergeCell ref="B13:C13"/>
    <mergeCell ref="B14:C14"/>
    <mergeCell ref="A6:E6"/>
    <mergeCell ref="A1:B1"/>
    <mergeCell ref="A2:B2"/>
    <mergeCell ref="A3:B3"/>
    <mergeCell ref="A4:B4"/>
    <mergeCell ref="A5:B5"/>
    <mergeCell ref="C1:E1"/>
    <mergeCell ref="C2:E2"/>
    <mergeCell ref="C3:E3"/>
    <mergeCell ref="C4:E4"/>
  </mergeCell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portrait" paperSize="9" scale="71" r:id="rId3"/>
  <headerFooter>
    <oddFooter>&amp;C&amp;Z&amp;F</oddFooter>
  </headerFooter>
  <rowBreaks count="1" manualBreakCount="1">
    <brk id="60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B9" sqref="B9"/>
    </sheetView>
  </sheetViews>
  <sheetFormatPr defaultColWidth="9.33203125" defaultRowHeight="12.75"/>
  <sheetData>
    <row r="1" ht="12.75">
      <c r="A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"Екатеринбургэнерго"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eik</dc:creator>
  <cp:keywords/>
  <dc:description/>
  <cp:lastModifiedBy>eik</cp:lastModifiedBy>
  <cp:lastPrinted>2012-05-05T08:19:42Z</cp:lastPrinted>
  <dcterms:created xsi:type="dcterms:W3CDTF">2012-01-22T12:21:52Z</dcterms:created>
  <dcterms:modified xsi:type="dcterms:W3CDTF">2012-05-05T08:19:47Z</dcterms:modified>
  <cp:category/>
  <cp:version/>
  <cp:contentType/>
  <cp:contentStatus/>
</cp:coreProperties>
</file>